
<file path=[Content_Types].xml><?xml version="1.0" encoding="utf-8"?>
<Types xmlns="http://schemas.openxmlformats.org/package/2006/content-types">
  <Default Extension="bin" ContentType="application/vnd.openxmlformats-officedocument.spreadsheetml.printerSettings"/>
  <Default Extension="jfif"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filterPrivacy="1" codeName="ThisWorkbook" autoCompressPictures="0"/>
  <xr:revisionPtr revIDLastSave="0" documentId="13_ncr:1_{1E4007C2-94F5-4DDF-B3B3-7744B9129ED1}" xr6:coauthVersionLast="47" xr6:coauthVersionMax="47" xr10:uidLastSave="{00000000-0000-0000-0000-000000000000}"/>
  <workbookProtection workbookAlgorithmName="SHA-512" workbookHashValue="3y5FeMphxkCwb++dqh+AoZwB9+gOv34le+Y4/PHH3X9zdewKagXoEN4jJPfy+tmHB7Y7AMBYFYOtGu/JQVYndw==" workbookSaltValue="ngCbiDzjQ0f2r0kvWSQDZA==" workbookSpinCount="100000" lockStructure="1"/>
  <bookViews>
    <workbookView xWindow="-110" yWindow="-110" windowWidth="19420" windowHeight="10420" xr2:uid="{00000000-000D-0000-FFFF-FFFF00000000}"/>
  </bookViews>
  <sheets>
    <sheet name="Start" sheetId="28" r:id="rId1"/>
    <sheet name="Estimated Annual Cost" sheetId="38" r:id="rId2"/>
    <sheet name="Values" sheetId="41" r:id="rId3"/>
    <sheet name="Assumptions" sheetId="37" r:id="rId4"/>
  </sheets>
  <definedNames>
    <definedName name="ExtraCredit">#REF!</definedName>
    <definedName name="Fruit">#REF!</definedName>
    <definedName name="Items">#REF!</definedName>
    <definedName name="Meat">#REF!</definedName>
    <definedName name="MoreFruit">#REF!</definedName>
    <definedName name="MoreItem">#REF!</definedName>
    <definedName name="MoreItems">#REF!</definedName>
    <definedName name="SUMExtraCredit">#REF!</definedName>
    <definedName name="SUMIF">#REF!</definedName>
    <definedName name="SUMIFExtraCredit">#REF!</definedName>
    <definedName name="Tota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5" i="38" l="1" a="1"/>
  <c r="C5" i="38" s="1"/>
  <c r="C43" i="38"/>
  <c r="C40" i="38"/>
  <c r="C42" i="38"/>
  <c r="E2" i="41"/>
  <c r="C34" i="38"/>
  <c r="C44" i="38" l="1"/>
  <c r="C46" i="38" s="1" a="1"/>
  <c r="C46" i="38" s="1"/>
  <c r="C24" i="3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<sst xmlns="http://schemas.openxmlformats.org/spreadsheetml/2006/main" count="91" uniqueCount="82">
  <si>
    <t>TCO Calculator</t>
  </si>
  <si>
    <t xml:space="preserve">Estimate the cost of running an on-premises student information system
</t>
  </si>
  <si>
    <t>Getting started</t>
  </si>
  <si>
    <t xml:space="preserve">Did you know how much it costs to run an on-premises student information system? There are established ways to determine the cost but even then factors can be omitted leading to an under estimate of the actual cost.   This calculator covers elements that it's possible to estimate without more extensive analysis of the situation within a particular institution.  </t>
  </si>
  <si>
    <t>**Please note this is not intended to provide an indication of ROI when considering moving a student information system to a fully managed Tribal SITS Cloud service**</t>
  </si>
  <si>
    <t>Software licensing</t>
  </si>
  <si>
    <t>Resourcing</t>
  </si>
  <si>
    <t>To start, press CTRL+PAGE DOWN.</t>
  </si>
  <si>
    <t>Number of students:</t>
  </si>
  <si>
    <t>Enter the number of students at the institution in Cell C2 above, then see results below:</t>
  </si>
  <si>
    <t>Estimated annual cost of running a student information system on premise*</t>
  </si>
  <si>
    <t xml:space="preserve">Infrastructure and datacentres: </t>
  </si>
  <si>
    <t xml:space="preserve">Datacentre capacity </t>
  </si>
  <si>
    <t xml:space="preserve">Power assumed </t>
  </si>
  <si>
    <t>Infrastructure (servers, networking, etc.)</t>
  </si>
  <si>
    <t>Software licensing:</t>
  </si>
  <si>
    <t>Database license</t>
  </si>
  <si>
    <t>Operating system and Citrix licenses</t>
  </si>
  <si>
    <t>Security, backup, monitoring and other software</t>
  </si>
  <si>
    <t>Resourcing:</t>
  </si>
  <si>
    <t>Infrastructure management, networking, application management and dba activities</t>
  </si>
  <si>
    <t>Architecture support including periodic refresh</t>
  </si>
  <si>
    <t>Management overhead</t>
  </si>
  <si>
    <t>Facilities, personal equipment and accommodation</t>
  </si>
  <si>
    <t>Out of hours support and callout</t>
  </si>
  <si>
    <t>Application currency:</t>
  </si>
  <si>
    <t>Cost of the annual upgrade process</t>
  </si>
  <si>
    <t>Downtime</t>
  </si>
  <si>
    <t>Lost productivity</t>
  </si>
  <si>
    <t xml:space="preserve">DR Events </t>
  </si>
  <si>
    <t>Probability of a DR event in any year and estimated duration</t>
  </si>
  <si>
    <t>*The figures above should be taken as indicative only since the values for any specific SITS implementation will depend on local factors and context.</t>
  </si>
  <si>
    <t>The TCO calculation makes the following assumptions:</t>
  </si>
  <si>
    <t>Annual salary for infrastructure or application engineer</t>
  </si>
  <si>
    <t>Annual salary for team manager</t>
  </si>
  <si>
    <t>Annual salary for architect or similar</t>
  </si>
  <si>
    <t>Employee salary burden rate</t>
  </si>
  <si>
    <t>Infrastructure and Datacentres</t>
  </si>
  <si>
    <t>Datacentre capacity (kW)</t>
  </si>
  <si>
    <t>Power assumed (kW)</t>
  </si>
  <si>
    <t>Infrastructure cost</t>
  </si>
  <si>
    <t>Infrastructure life (Years)</t>
  </si>
  <si>
    <t>Infrastructure maintenance per annum</t>
  </si>
  <si>
    <t>Infrastructure management, networking, application management and dba activities (FTE)</t>
  </si>
  <si>
    <t>Architecture support including periodic refresh (FTE)</t>
  </si>
  <si>
    <t>Management overhead (FTE)</t>
  </si>
  <si>
    <t>Facilities, personal equipment and accommodation @£12k per person, per annum</t>
  </si>
  <si>
    <t>Out of hours support and callout at £6 per hour on call and £40 per hour on callout</t>
  </si>
  <si>
    <t>Application currency</t>
  </si>
  <si>
    <t>The next version of this calculator will allow for dynamic updates based on user entered values in column C for specific parameters</t>
  </si>
  <si>
    <t>Estimates for the following elements are included:</t>
  </si>
  <si>
    <t>Estimates for the following elements are not included:</t>
  </si>
  <si>
    <t>Estimating cost of downtime</t>
  </si>
  <si>
    <t>Estimating cost of DR Events</t>
  </si>
  <si>
    <t>Availability (%)</t>
  </si>
  <si>
    <t>Estimated cost of downtime per year</t>
  </si>
  <si>
    <t>Concurrent administrative users</t>
  </si>
  <si>
    <t>Probability of DR Event in any year (%)</t>
  </si>
  <si>
    <t>Estimated duration of a DR Event (days)</t>
  </si>
  <si>
    <t>Cost per disaster due to lost productivity</t>
  </si>
  <si>
    <t>Cost of disaster recovery per year</t>
  </si>
  <si>
    <t>Average hourly compensation</t>
  </si>
  <si>
    <t>Typical Values</t>
  </si>
  <si>
    <t>As is</t>
  </si>
  <si>
    <t>Cloud SaaS</t>
  </si>
  <si>
    <t>Availability (uptime)</t>
  </si>
  <si>
    <t xml:space="preserve">This is number of business days </t>
  </si>
  <si>
    <t>Reduced figure based on data centre design</t>
  </si>
  <si>
    <t>SITS Cloud has achieved consistent availability of 99.97%</t>
  </si>
  <si>
    <t>This is added to above figures to include NI and Taxed (fully loaded)</t>
  </si>
  <si>
    <t>User Defined</t>
  </si>
  <si>
    <t>From Assumptions (£45k p.a. + 33%)</t>
  </si>
  <si>
    <t>Estimated annual cost including downtime and DR events*</t>
  </si>
  <si>
    <t>Reputation impact (% reduction in student admissions)</t>
  </si>
  <si>
    <t>Average annual revenue per student</t>
  </si>
  <si>
    <t>Institutional data security reputation Similarly, when asked if data security concerns would have made them less likely to apply to their university, 65% of students said a poor security reputation would have made them less likely to apply, compared to around a third (31%) who said it would have made no difference and 4% who said it would have made them more likely to apply.</t>
  </si>
  <si>
    <t>HEPI Report 122 Students or data subjects? What students think about university data security Rachel Hewitt and Michael Natzler</t>
  </si>
  <si>
    <t>User defined</t>
  </si>
  <si>
    <t>per student, per year (including fees, accommodation, campus spend etc)</t>
  </si>
  <si>
    <t>Revenue lost due to a disaster</t>
  </si>
  <si>
    <t>If 65% of students are less likely to apply then only a percentage of these would actually not apply.  We have estimated this to be in the range of 0.5% to 1% of the total number of applicants (approximately 1-2% of the 65%)</t>
  </si>
  <si>
    <t xml:space="preserve">If the duratation and/or severity of the DR event is extended then we can anticipate that the impact to be greater (1-3% of the total number of applicants)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</si>
</sst>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6" formatCode="&quot;£&quot;#,##0;[Red]\-&quot;£&quot;#,##0"/>
    <numFmt numFmtId="164" formatCode="&quot;$&quot;#,##0_);\(&quot;$&quot;#,##0\)"/>
    <numFmt numFmtId="165" formatCode="&quot;$&quot;#,##0_);[Red]\(&quot;$&quot;#,##0\)"/>
    <numFmt numFmtId="166" formatCode="yyyy;@"/>
    <numFmt numFmtId="167" formatCode="&quot;£&quot;#,##0"/>
    <numFmt numFmtId="168" formatCode="0.0%"/>
    <numFmt numFmtId="169" formatCode="#,##0.0_ ;[Red]\-#,##0.0\ "/>
    <numFmt numFmtId="170" formatCode="&quot;£&quot;#,##0.00"/>
  </numFmts>
  <fonts count="18" x14ac:knownFonts="1">
    <font>
      <sz val="11"/>
      <color theme="1"/>
      <name val="Calibri"/>
      <family val="2"/>
      <scheme val="minor"/>
    </font>
    <font>
      <sz val="11"/>
      <color theme="1"/>
      <name val="Calibri"/>
      <family val="2"/>
      <scheme val="minor"/>
    </font>
    <font>
      <u/>
      <sz val="11"/>
      <color theme="11"/>
      <name val="Calibri"/>
      <family val="2"/>
      <scheme val="minor"/>
    </font>
    <font>
      <sz val="11"/>
      <color theme="0"/>
      <name val="Calibri"/>
      <family val="2"/>
      <scheme val="minor"/>
    </font>
    <font>
      <b/>
      <sz val="11"/>
      <color theme="1"/>
      <name val="Calibri"/>
      <family val="2"/>
      <scheme val="minor"/>
    </font>
    <font>
      <sz val="11"/>
      <color rgb="FF0B744D"/>
      <name val="Calibri"/>
      <family val="2"/>
      <scheme val="minor"/>
    </font>
    <font>
      <sz val="72"/>
      <color theme="0"/>
      <name val="Segoe UI"/>
      <family val="2"/>
      <scheme val="major"/>
    </font>
    <font>
      <sz val="17"/>
      <color theme="0"/>
      <name val="Calibri"/>
      <family val="2"/>
      <scheme val="minor"/>
    </font>
    <font>
      <sz val="17"/>
      <name val="Calibri"/>
      <family val="2"/>
      <scheme val="minor"/>
    </font>
    <font>
      <sz val="11"/>
      <name val="Calibri"/>
      <family val="2"/>
      <scheme val="minor"/>
    </font>
    <font>
      <sz val="48"/>
      <name val="Calibri"/>
      <family val="2"/>
      <scheme val="minor"/>
    </font>
    <font>
      <sz val="10"/>
      <color theme="1"/>
      <name val="Calibri"/>
      <family val="2"/>
      <scheme val="minor"/>
    </font>
    <font>
      <b/>
      <sz val="16"/>
      <color theme="0"/>
      <name val="Calibri"/>
      <family val="2"/>
      <scheme val="minor"/>
    </font>
    <font>
      <b/>
      <i/>
      <sz val="11"/>
      <color theme="1"/>
      <name val="Calibri"/>
      <family val="2"/>
      <scheme val="minor"/>
    </font>
    <font>
      <sz val="16"/>
      <color theme="1"/>
      <name val="Calibri"/>
      <family val="2"/>
      <scheme val="minor"/>
    </font>
    <font>
      <b/>
      <sz val="16"/>
      <color theme="1"/>
      <name val="Calibri"/>
      <family val="2"/>
      <scheme val="minor"/>
    </font>
    <font>
      <b/>
      <sz val="10"/>
      <color theme="0"/>
      <name val="Calibri"/>
      <family val="2"/>
      <scheme val="minor"/>
    </font>
    <font>
      <b/>
      <sz val="11"/>
      <color theme="0"/>
      <name val="Calibri"/>
      <family val="2"/>
      <scheme val="minor"/>
    </font>
  </fonts>
  <fills count="8">
    <fill>
      <patternFill patternType="none"/>
    </fill>
    <fill>
      <patternFill patternType="gray125"/>
    </fill>
    <fill>
      <patternFill patternType="solid">
        <fgColor rgb="FF339966"/>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99"/>
        <bgColor indexed="64"/>
      </patternFill>
    </fill>
    <fill>
      <patternFill patternType="solid">
        <fgColor rgb="FF217346"/>
        <bgColor indexed="64"/>
      </patternFill>
    </fill>
    <fill>
      <patternFill patternType="solid">
        <fgColor theme="8" tint="-0.249977111117893"/>
        <bgColor indexed="64"/>
      </patternFill>
    </fill>
  </fills>
  <borders count="21">
    <border>
      <left/>
      <right/>
      <top/>
      <bottom/>
      <diagonal/>
    </border>
    <border>
      <left style="thick">
        <color rgb="FFF4B183"/>
      </left>
      <right style="thick">
        <color rgb="FFF4B183"/>
      </right>
      <top style="thick">
        <color rgb="FFF4B183"/>
      </top>
      <bottom style="thick">
        <color rgb="FFF4B183"/>
      </bottom>
      <diagonal/>
    </border>
    <border>
      <left style="thin">
        <color rgb="FF339966"/>
      </left>
      <right/>
      <top/>
      <bottom/>
      <diagonal/>
    </border>
    <border>
      <left/>
      <right style="thin">
        <color rgb="FF339966"/>
      </right>
      <top/>
      <bottom/>
      <diagonal/>
    </border>
    <border>
      <left style="thin">
        <color rgb="FF339966"/>
      </left>
      <right/>
      <top/>
      <bottom style="thin">
        <color rgb="FF339966"/>
      </bottom>
      <diagonal/>
    </border>
    <border>
      <left/>
      <right/>
      <top/>
      <bottom style="thin">
        <color rgb="FF339966"/>
      </bottom>
      <diagonal/>
    </border>
    <border>
      <left/>
      <right style="thin">
        <color rgb="FF339966"/>
      </right>
      <top/>
      <bottom style="thin">
        <color rgb="FF339966"/>
      </bottom>
      <diagonal/>
    </border>
    <border>
      <left style="thin">
        <color indexed="64"/>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indexed="64"/>
      </bottom>
      <diagonal/>
    </border>
    <border>
      <left/>
      <right style="thin">
        <color auto="1"/>
      </right>
      <top style="thin">
        <color auto="1"/>
      </top>
      <bottom/>
      <diagonal/>
    </border>
    <border>
      <left style="thin">
        <color indexed="64"/>
      </left>
      <right style="thin">
        <color auto="1"/>
      </right>
      <top style="thin">
        <color auto="1"/>
      </top>
      <bottom style="thin">
        <color auto="1"/>
      </bottom>
      <diagonal/>
    </border>
    <border>
      <left style="thin">
        <color auto="1"/>
      </left>
      <right style="thin">
        <color auto="1"/>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4">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1" fillId="3" borderId="0"/>
    <xf numFmtId="0" fontId="1" fillId="5" borderId="8"/>
    <xf numFmtId="0" fontId="1" fillId="3" borderId="1"/>
    <xf numFmtId="0" fontId="1" fillId="0" borderId="7"/>
    <xf numFmtId="164" fontId="1" fillId="0" borderId="0" applyFont="0" applyFill="0" applyBorder="0" applyAlignment="0" applyProtection="0"/>
    <xf numFmtId="0" fontId="3" fillId="0" borderId="0"/>
    <xf numFmtId="0" fontId="5" fillId="0" borderId="0" applyFill="0" applyBorder="0">
      <alignment wrapText="1"/>
    </xf>
    <xf numFmtId="0" fontId="6" fillId="6" borderId="0" applyNumberFormat="0" applyBorder="0" applyProtection="0">
      <alignment horizontal="left" indent="1"/>
    </xf>
    <xf numFmtId="0" fontId="7" fillId="6" borderId="0" applyNumberFormat="0" applyProtection="0">
      <alignment horizontal="left" wrapText="1" indent="4"/>
    </xf>
    <xf numFmtId="0" fontId="5" fillId="6" borderId="0" applyNumberFormat="0" applyProtection="0">
      <alignment horizontal="left" wrapText="1" indent="4"/>
    </xf>
    <xf numFmtId="0" fontId="3" fillId="2" borderId="0" applyNumberFormat="0" applyBorder="0" applyProtection="0"/>
    <xf numFmtId="0" fontId="4" fillId="0" borderId="0" applyNumberFormat="0" applyFill="0" applyBorder="0" applyAlignment="0" applyProtection="0"/>
    <xf numFmtId="0" fontId="1" fillId="0" borderId="9" applyNumberFormat="0" applyFont="0" applyFill="0" applyAlignment="0"/>
    <xf numFmtId="0" fontId="1" fillId="0" borderId="2" applyNumberFormat="0" applyFont="0" applyFill="0" applyAlignment="0"/>
    <xf numFmtId="0" fontId="1" fillId="0" borderId="3" applyNumberFormat="0" applyFont="0" applyFill="0" applyAlignment="0"/>
    <xf numFmtId="0" fontId="1" fillId="0" borderId="5" applyNumberFormat="0" applyFont="0" applyFill="0" applyAlignment="0"/>
    <xf numFmtId="0" fontId="1" fillId="0" borderId="4" applyNumberFormat="0" applyFont="0" applyFill="0"/>
    <xf numFmtId="0" fontId="1" fillId="0" borderId="6" applyNumberFormat="0" applyFont="0" applyFill="0" applyAlignment="0"/>
    <xf numFmtId="165" fontId="1" fillId="4" borderId="0" applyFont="0" applyBorder="0" applyAlignment="0"/>
    <xf numFmtId="14" fontId="1" fillId="0" borderId="0" applyFont="0" applyFill="0" applyBorder="0" applyAlignment="0"/>
    <xf numFmtId="166" fontId="1" fillId="0" borderId="0" applyFont="0" applyFill="0" applyBorder="0" applyAlignment="0"/>
  </cellStyleXfs>
  <cellXfs count="81">
    <xf numFmtId="0" fontId="0" fillId="0" borderId="0" xfId="0"/>
    <xf numFmtId="0" fontId="9" fillId="0" borderId="0" xfId="12" applyFont="1" applyFill="1">
      <alignment horizontal="left" wrapText="1" indent="4"/>
    </xf>
    <xf numFmtId="167" fontId="0" fillId="0" borderId="0" xfId="0" applyNumberFormat="1"/>
    <xf numFmtId="168" fontId="0" fillId="0" borderId="0" xfId="0" applyNumberFormat="1"/>
    <xf numFmtId="0" fontId="0" fillId="0" borderId="0" xfId="0" applyAlignment="1">
      <alignment wrapText="1"/>
    </xf>
    <xf numFmtId="0" fontId="0" fillId="0" borderId="0" xfId="0" applyProtection="1">
      <protection hidden="1"/>
    </xf>
    <xf numFmtId="0" fontId="11" fillId="0" borderId="0" xfId="0" applyFont="1" applyProtection="1">
      <protection hidden="1"/>
    </xf>
    <xf numFmtId="0" fontId="0" fillId="0" borderId="0" xfId="0" applyAlignment="1">
      <alignment horizontal="left" wrapText="1"/>
    </xf>
    <xf numFmtId="0" fontId="4" fillId="0" borderId="0" xfId="0" applyFont="1"/>
    <xf numFmtId="6" fontId="0" fillId="0" borderId="0" xfId="0" applyNumberFormat="1"/>
    <xf numFmtId="9" fontId="0" fillId="0" borderId="0" xfId="0" applyNumberFormat="1"/>
    <xf numFmtId="169" fontId="0" fillId="0" borderId="0" xfId="0" applyNumberFormat="1"/>
    <xf numFmtId="0" fontId="13" fillId="0" borderId="0" xfId="0" applyFont="1"/>
    <xf numFmtId="0" fontId="14" fillId="0" borderId="0" xfId="0" applyFont="1"/>
    <xf numFmtId="3" fontId="12" fillId="7" borderId="0" xfId="0" applyNumberFormat="1" applyFont="1" applyFill="1" applyAlignment="1" applyProtection="1">
      <alignment horizontal="center" vertical="top"/>
      <protection locked="0"/>
    </xf>
    <xf numFmtId="0" fontId="11" fillId="0" borderId="0" xfId="0" applyFont="1" applyAlignment="1" applyProtection="1">
      <alignment horizontal="left" vertical="top"/>
      <protection hidden="1"/>
    </xf>
    <xf numFmtId="0" fontId="11" fillId="0" borderId="0" xfId="0" applyFont="1" applyAlignment="1" applyProtection="1">
      <alignment vertical="top" wrapText="1"/>
      <protection hidden="1"/>
    </xf>
    <xf numFmtId="0" fontId="11" fillId="0" borderId="0" xfId="0" applyFont="1"/>
    <xf numFmtId="0" fontId="4" fillId="0" borderId="16" xfId="0" applyFont="1" applyBorder="1" applyAlignment="1" applyProtection="1">
      <alignment horizontal="left" vertical="center"/>
      <protection hidden="1"/>
    </xf>
    <xf numFmtId="0" fontId="0" fillId="0" borderId="0" xfId="0" applyAlignment="1"/>
    <xf numFmtId="0" fontId="15" fillId="0" borderId="0" xfId="0" applyFont="1" applyAlignment="1">
      <alignment horizontal="left" vertical="top"/>
    </xf>
    <xf numFmtId="0" fontId="13" fillId="0" borderId="0" xfId="0" applyFont="1" applyAlignment="1" applyProtection="1">
      <alignment vertical="center" wrapText="1"/>
      <protection hidden="1"/>
    </xf>
    <xf numFmtId="0" fontId="13" fillId="0" borderId="0" xfId="0" applyFont="1" applyAlignment="1">
      <alignment vertical="center" wrapText="1"/>
    </xf>
    <xf numFmtId="0" fontId="4" fillId="0" borderId="16" xfId="0" applyFont="1" applyBorder="1" applyAlignment="1" applyProtection="1">
      <alignment horizontal="left" vertical="center"/>
      <protection hidden="1"/>
    </xf>
    <xf numFmtId="0" fontId="15" fillId="0" borderId="0" xfId="0" applyFont="1" applyAlignment="1">
      <alignment horizontal="left" vertical="top"/>
    </xf>
    <xf numFmtId="167" fontId="12" fillId="7" borderId="0" xfId="0" applyNumberFormat="1" applyFont="1" applyFill="1" applyAlignment="1" applyProtection="1">
      <alignment horizontal="center" vertical="top"/>
      <protection locked="0"/>
    </xf>
    <xf numFmtId="0" fontId="4" fillId="0" borderId="7" xfId="0" applyFont="1" applyBorder="1" applyAlignment="1" applyProtection="1">
      <alignment horizontal="left" vertical="center"/>
      <protection hidden="1"/>
    </xf>
    <xf numFmtId="0" fontId="0" fillId="0" borderId="0" xfId="0" applyBorder="1" applyAlignment="1" applyProtection="1">
      <protection hidden="1"/>
    </xf>
    <xf numFmtId="0" fontId="0" fillId="0" borderId="0" xfId="0" applyBorder="1" applyAlignment="1"/>
    <xf numFmtId="167" fontId="12" fillId="7" borderId="0" xfId="0" applyNumberFormat="1" applyFont="1" applyFill="1" applyAlignment="1" applyProtection="1">
      <alignment horizontal="center" vertical="top"/>
    </xf>
    <xf numFmtId="167" fontId="12" fillId="0" borderId="0" xfId="0" applyNumberFormat="1" applyFont="1" applyFill="1" applyAlignment="1" applyProtection="1">
      <alignment horizontal="center" vertical="top"/>
    </xf>
    <xf numFmtId="10" fontId="0" fillId="0" borderId="0" xfId="0" applyNumberFormat="1"/>
    <xf numFmtId="0" fontId="4" fillId="0" borderId="0" xfId="0" applyFont="1" applyAlignment="1">
      <alignment horizontal="left" vertical="top"/>
    </xf>
    <xf numFmtId="0" fontId="0" fillId="0" borderId="0" xfId="0" applyFont="1" applyAlignment="1"/>
    <xf numFmtId="0" fontId="0" fillId="0" borderId="0" xfId="0" applyFont="1"/>
    <xf numFmtId="10" fontId="17" fillId="7" borderId="0" xfId="0" applyNumberFormat="1" applyFont="1" applyFill="1" applyAlignment="1" applyProtection="1">
      <alignment horizontal="center" vertical="top"/>
      <protection locked="0"/>
    </xf>
    <xf numFmtId="3" fontId="17" fillId="7" borderId="0" xfId="0" applyNumberFormat="1" applyFont="1" applyFill="1" applyAlignment="1" applyProtection="1">
      <alignment horizontal="center" vertical="top"/>
      <protection locked="0"/>
    </xf>
    <xf numFmtId="167" fontId="17" fillId="7" borderId="0" xfId="0" applyNumberFormat="1" applyFont="1" applyFill="1" applyAlignment="1" applyProtection="1">
      <alignment horizontal="center" vertical="top"/>
    </xf>
    <xf numFmtId="0" fontId="15" fillId="0" borderId="0" xfId="0" applyFont="1" applyAlignment="1">
      <alignment horizontal="right" vertical="top"/>
    </xf>
    <xf numFmtId="167" fontId="12" fillId="0" borderId="0" xfId="0" applyNumberFormat="1" applyFont="1" applyFill="1" applyAlignment="1" applyProtection="1">
      <alignment horizontal="center" vertical="top"/>
      <protection locked="0"/>
    </xf>
    <xf numFmtId="0" fontId="0" fillId="0" borderId="0" xfId="0" applyProtection="1"/>
    <xf numFmtId="170" fontId="12" fillId="7" borderId="0" xfId="0" applyNumberFormat="1" applyFont="1" applyFill="1" applyAlignment="1" applyProtection="1">
      <alignment horizontal="center" vertical="top"/>
    </xf>
    <xf numFmtId="167" fontId="9" fillId="0" borderId="0" xfId="0" applyNumberFormat="1" applyFont="1" applyFill="1" applyAlignment="1" applyProtection="1">
      <alignment horizontal="center" vertical="top"/>
    </xf>
    <xf numFmtId="170" fontId="0" fillId="0" borderId="0" xfId="0" applyNumberFormat="1"/>
    <xf numFmtId="170" fontId="0" fillId="0" borderId="0" xfId="0" applyNumberFormat="1" applyProtection="1">
      <protection hidden="1"/>
    </xf>
    <xf numFmtId="0" fontId="0" fillId="0" borderId="0" xfId="0" applyAlignment="1">
      <alignment horizontal="left"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vertical="center" wrapText="1"/>
    </xf>
    <xf numFmtId="0" fontId="4" fillId="0" borderId="0" xfId="0" applyFont="1" applyAlignment="1">
      <alignment horizontal="center" vertical="center"/>
    </xf>
    <xf numFmtId="0" fontId="4" fillId="0" borderId="0" xfId="0" applyFont="1" applyAlignment="1">
      <alignment vertical="center"/>
    </xf>
    <xf numFmtId="0" fontId="10" fillId="0" borderId="0" xfId="10" applyFont="1" applyFill="1" applyAlignment="1">
      <alignment horizontal="center"/>
    </xf>
    <xf numFmtId="0" fontId="0" fillId="0" borderId="0" xfId="0" applyAlignment="1"/>
    <xf numFmtId="0" fontId="8" fillId="0" borderId="0" xfId="11" applyFont="1" applyFill="1" applyAlignment="1">
      <alignment horizontal="center" vertical="top" wrapText="1"/>
    </xf>
    <xf numFmtId="0" fontId="9" fillId="0" borderId="0" xfId="12" applyFont="1" applyFill="1" applyAlignment="1">
      <alignment horizontal="left" wrapText="1"/>
    </xf>
    <xf numFmtId="0" fontId="12" fillId="7" borderId="0" xfId="12" applyFont="1" applyFill="1" applyAlignment="1">
      <alignment wrapText="1"/>
    </xf>
    <xf numFmtId="0" fontId="16" fillId="0" borderId="0" xfId="12" applyFont="1" applyFill="1" applyAlignment="1"/>
    <xf numFmtId="0" fontId="11" fillId="0" borderId="0" xfId="0" applyFont="1" applyAlignment="1"/>
    <xf numFmtId="0" fontId="0" fillId="0" borderId="16" xfId="0" applyBorder="1" applyAlignment="1" applyProtection="1">
      <protection hidden="1"/>
    </xf>
    <xf numFmtId="0" fontId="0" fillId="0" borderId="16" xfId="0" applyBorder="1" applyAlignment="1"/>
    <xf numFmtId="0" fontId="0" fillId="0" borderId="7" xfId="0" applyBorder="1" applyAlignment="1" applyProtection="1">
      <protection hidden="1"/>
    </xf>
    <xf numFmtId="0" fontId="0" fillId="0" borderId="18" xfId="0" applyBorder="1" applyAlignment="1"/>
    <xf numFmtId="0" fontId="0" fillId="0" borderId="11" xfId="0" applyBorder="1" applyAlignment="1" applyProtection="1">
      <protection hidden="1"/>
    </xf>
    <xf numFmtId="0" fontId="0" fillId="0" borderId="14" xfId="0" applyBorder="1" applyAlignment="1"/>
    <xf numFmtId="0" fontId="0" fillId="0" borderId="19" xfId="0" applyBorder="1" applyAlignment="1" applyProtection="1">
      <protection hidden="1"/>
    </xf>
    <xf numFmtId="0" fontId="0" fillId="0" borderId="20" xfId="0" applyBorder="1" applyAlignment="1"/>
    <xf numFmtId="0" fontId="15" fillId="0" borderId="0" xfId="0" applyFont="1" applyAlignment="1" applyProtection="1">
      <alignment horizontal="left" vertical="top" wrapText="1"/>
      <protection hidden="1"/>
    </xf>
    <xf numFmtId="0" fontId="0" fillId="0" borderId="0" xfId="0" applyAlignment="1">
      <alignment horizontal="left" vertical="top" wrapText="1"/>
    </xf>
    <xf numFmtId="0" fontId="4" fillId="0" borderId="12" xfId="0" applyFont="1" applyBorder="1" applyAlignment="1" applyProtection="1">
      <alignment horizontal="left" vertical="center"/>
      <protection hidden="1"/>
    </xf>
    <xf numFmtId="0" fontId="0" fillId="0" borderId="17" xfId="0" applyBorder="1" applyAlignment="1">
      <alignment horizontal="left" vertical="center"/>
    </xf>
    <xf numFmtId="0" fontId="15" fillId="0" borderId="0" xfId="0" applyFont="1" applyAlignment="1">
      <alignment horizontal="left" vertical="top"/>
    </xf>
    <xf numFmtId="0" fontId="0" fillId="0" borderId="0" xfId="0" applyAlignment="1">
      <alignment horizontal="left" vertical="top"/>
    </xf>
    <xf numFmtId="0" fontId="13" fillId="0" borderId="0" xfId="0" applyFont="1" applyAlignment="1" applyProtection="1">
      <alignment vertical="center" wrapText="1"/>
      <protection hidden="1"/>
    </xf>
    <xf numFmtId="0" fontId="13" fillId="0" borderId="0" xfId="0" applyFont="1" applyAlignment="1">
      <alignment vertical="center" wrapText="1"/>
    </xf>
    <xf numFmtId="0" fontId="0" fillId="0" borderId="13" xfId="0" applyBorder="1" applyAlignment="1">
      <alignment horizontal="left" vertical="center"/>
    </xf>
    <xf numFmtId="0" fontId="4" fillId="0" borderId="16" xfId="0" applyFont="1" applyBorder="1" applyAlignment="1" applyProtection="1">
      <alignment horizontal="left" vertical="center"/>
      <protection hidden="1"/>
    </xf>
    <xf numFmtId="0" fontId="0" fillId="0" borderId="16" xfId="0" applyBorder="1" applyAlignment="1" applyProtection="1">
      <alignment horizontal="left" vertical="center"/>
      <protection hidden="1"/>
    </xf>
    <xf numFmtId="0" fontId="12" fillId="7" borderId="7" xfId="0" applyFont="1" applyFill="1" applyBorder="1" applyAlignment="1" applyProtection="1">
      <alignment horizontal="left" vertical="top"/>
      <protection hidden="1"/>
    </xf>
    <xf numFmtId="0" fontId="0" fillId="0" borderId="10" xfId="0" applyBorder="1" applyAlignment="1" applyProtection="1">
      <protection hidden="1"/>
    </xf>
    <xf numFmtId="0" fontId="0" fillId="0" borderId="15" xfId="0" applyBorder="1" applyAlignment="1"/>
    <xf numFmtId="0" fontId="0" fillId="0" borderId="0" xfId="0" applyFont="1" applyAlignment="1">
      <alignment wrapText="1"/>
    </xf>
  </cellXfs>
  <cellStyles count="24">
    <cellStyle name="Bottom Border" xfId="15" xr:uid="{00000000-0005-0000-0000-000000000000}"/>
    <cellStyle name="Bottom Green Border" xfId="18" xr:uid="{00000000-0005-0000-0000-000001000000}"/>
    <cellStyle name="Currency" xfId="7" builtinId="4" customBuiltin="1"/>
    <cellStyle name="Date" xfId="22" xr:uid="{00000000-0005-0000-0000-000004000000}"/>
    <cellStyle name="Followed Hyperlink" xfId="1" builtinId="9" hidden="1"/>
    <cellStyle name="Followed Hyperlink" xfId="2" builtinId="9" hidden="1"/>
    <cellStyle name="GrayCell" xfId="3" xr:uid="{00000000-0005-0000-0000-000007000000}"/>
    <cellStyle name="Heading 1" xfId="11" builtinId="16" customBuiltin="1"/>
    <cellStyle name="Heading 2" xfId="12" builtinId="17" customBuiltin="1"/>
    <cellStyle name="Heading 3" xfId="13" builtinId="18" customBuiltin="1"/>
    <cellStyle name="Heading 4" xfId="14" builtinId="19" customBuiltin="1"/>
    <cellStyle name="Highlight" xfId="21" xr:uid="{00000000-0005-0000-0000-00000C000000}"/>
    <cellStyle name="Left Border" xfId="6" xr:uid="{00000000-0005-0000-0000-00000D000000}"/>
    <cellStyle name="Left Bottom Green Border" xfId="19" xr:uid="{00000000-0005-0000-0000-00000E000000}"/>
    <cellStyle name="Left Green Border" xfId="16" xr:uid="{00000000-0005-0000-0000-00000F000000}"/>
    <cellStyle name="Normal" xfId="0" builtinId="0"/>
    <cellStyle name="OrangeBorder" xfId="5" xr:uid="{00000000-0005-0000-0000-000011000000}"/>
    <cellStyle name="Right Bottom Green Border" xfId="20" xr:uid="{00000000-0005-0000-0000-000012000000}"/>
    <cellStyle name="Right Green Border" xfId="17" xr:uid="{00000000-0005-0000-0000-000013000000}"/>
    <cellStyle name="Start Text" xfId="9" xr:uid="{00000000-0005-0000-0000-000014000000}"/>
    <cellStyle name="Title" xfId="10" builtinId="15" customBuiltin="1"/>
    <cellStyle name="Year" xfId="23" xr:uid="{00000000-0005-0000-0000-000016000000}"/>
    <cellStyle name="YellowCell" xfId="4" xr:uid="{00000000-0005-0000-0000-000017000000}"/>
    <cellStyle name="z A Column text" xfId="8" xr:uid="{00000000-0005-0000-0000-000018000000}"/>
  </cellStyles>
  <dxfs count="4">
    <dxf>
      <font>
        <color theme="0"/>
      </font>
      <fill>
        <patternFill>
          <bgColor rgb="FF359966"/>
        </patternFill>
      </fill>
    </dxf>
    <dxf>
      <font>
        <color theme="0"/>
      </font>
      <fill>
        <patternFill>
          <bgColor rgb="FF359966"/>
        </patternFill>
      </fill>
    </dxf>
    <dxf>
      <fill>
        <patternFill>
          <bgColor theme="0" tint="-4.9989318521683403E-2"/>
        </patternFill>
      </fill>
    </dxf>
    <dxf>
      <font>
        <color theme="0"/>
      </font>
      <fill>
        <patternFill>
          <bgColor rgb="FF339966"/>
        </patternFill>
      </fill>
    </dxf>
  </dxfs>
  <tableStyles count="2" defaultTableStyle="CustomTableStyle" defaultPivotStyle="PivotStyleLight16">
    <tableStyle name="CustomTableStyle" pivot="0" count="2" xr9:uid="{00000000-0011-0000-FFFF-FFFF00000000}">
      <tableStyleElement type="headerRow" dxfId="3"/>
      <tableStyleElement type="firstRowStripe" dxfId="2"/>
    </tableStyle>
    <tableStyle name="PivotTable Style 1" table="0" count="2" xr9:uid="{00000000-0011-0000-FFFF-FFFF01000000}">
      <tableStyleElement type="headerRow" dxfId="1"/>
      <tableStyleElement type="totalRow" dxfId="0"/>
    </tableStyle>
  </tableStyles>
  <colors>
    <mruColors>
      <color rgb="FFFFFF99"/>
      <color rgb="FF339966"/>
      <color rgb="FF217346"/>
      <color rgb="FFF4B183"/>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www.tribalgroup.com/solutions/cloud-and-data-services/tribal-cloud-services" TargetMode="External"/><Relationship Id="rId1" Type="http://schemas.openxmlformats.org/officeDocument/2006/relationships/image" Target="../media/image1.jfif"/><Relationship Id="rId4" Type="http://schemas.openxmlformats.org/officeDocument/2006/relationships/hyperlink" Target="#'Estimated Annual Cost'!C2"/></Relationships>
</file>

<file path=xl/drawings/drawing1.xml><?xml version="1.0" encoding="utf-8"?>
<xdr:wsDr xmlns:xdr="http://schemas.openxmlformats.org/drawingml/2006/spreadsheetDrawing" xmlns:a="http://schemas.openxmlformats.org/drawingml/2006/main">
  <xdr:twoCellAnchor editAs="oneCell">
    <xdr:from>
      <xdr:col>0</xdr:col>
      <xdr:colOff>2181225</xdr:colOff>
      <xdr:row>1</xdr:row>
      <xdr:rowOff>371475</xdr:rowOff>
    </xdr:from>
    <xdr:to>
      <xdr:col>1</xdr:col>
      <xdr:colOff>1419224</xdr:colOff>
      <xdr:row>3</xdr:row>
      <xdr:rowOff>39385</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2181225" y="1152525"/>
          <a:ext cx="2581274" cy="2830210"/>
        </a:xfrm>
        <a:prstGeom prst="rect">
          <a:avLst/>
        </a:prstGeom>
      </xdr:spPr>
    </xdr:pic>
    <xdr:clientData/>
  </xdr:twoCellAnchor>
  <xdr:twoCellAnchor editAs="absolute">
    <xdr:from>
      <xdr:col>0</xdr:col>
      <xdr:colOff>177800</xdr:colOff>
      <xdr:row>1</xdr:row>
      <xdr:rowOff>629643</xdr:rowOff>
    </xdr:from>
    <xdr:to>
      <xdr:col>0</xdr:col>
      <xdr:colOff>2060288</xdr:colOff>
      <xdr:row>2</xdr:row>
      <xdr:rowOff>103782</xdr:rowOff>
    </xdr:to>
    <xdr:pic>
      <xdr:nvPicPr>
        <xdr:cNvPr id="2" name="Picture 1">
          <a:hlinkClick xmlns:r="http://schemas.openxmlformats.org/officeDocument/2006/relationships" r:id="rId2" tooltip="Go to Tribal Websit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a:srcRect/>
        <a:stretch/>
      </xdr:blipFill>
      <xdr:spPr>
        <a:xfrm>
          <a:off x="180975" y="1417043"/>
          <a:ext cx="1879313" cy="506014"/>
        </a:xfrm>
        <a:prstGeom prst="rect">
          <a:avLst/>
        </a:prstGeom>
      </xdr:spPr>
    </xdr:pic>
    <xdr:clientData/>
  </xdr:twoCellAnchor>
  <xdr:absoluteAnchor>
    <xdr:pos x="5578475" y="1384300"/>
    <xdr:ext cx="1170432" cy="514350"/>
    <xdr:sp macro="" textlink="">
      <xdr:nvSpPr>
        <xdr:cNvPr id="3" name="Next Button" descr="Hyperlinked button shape to navigate to the next step">
          <a:hlinkClick xmlns:r="http://schemas.openxmlformats.org/officeDocument/2006/relationships" r:id="rId4" tooltip="Select to start the calculator"/>
          <a:extLst>
            <a:ext uri="{FF2B5EF4-FFF2-40B4-BE49-F238E27FC236}">
              <a16:creationId xmlns:a16="http://schemas.microsoft.com/office/drawing/2014/main" id="{00000000-0008-0000-0000-000003000000}"/>
            </a:ext>
          </a:extLst>
        </xdr:cNvPr>
        <xdr:cNvSpPr/>
      </xdr:nvSpPr>
      <xdr:spPr>
        <a:xfrm>
          <a:off x="5578475" y="1384300"/>
          <a:ext cx="1170432" cy="514350"/>
        </a:xfrm>
        <a:prstGeom prst="rect">
          <a:avLst/>
        </a:prstGeom>
        <a:solidFill>
          <a:schemeClr val="bg1"/>
        </a:solidFill>
        <a:ln>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n-US" sz="1750" b="0" cap="none" spc="0" baseline="0">
              <a:ln>
                <a:noFill/>
              </a:ln>
              <a:solidFill>
                <a:schemeClr val="tx1"/>
              </a:solidFill>
              <a:effectLst/>
              <a:latin typeface="Segoe UI" panose="020B0502040204020203" pitchFamily="34" charset="0"/>
              <a:ea typeface="Segoe UI" pitchFamily="34" charset="0"/>
              <a:cs typeface="Segoe UI" panose="020B0502040204020203" pitchFamily="34" charset="0"/>
            </a:rPr>
            <a:t>Start &gt;</a:t>
          </a:r>
          <a:endParaRPr lang="en-US" sz="1750" b="0" cap="none" spc="0">
            <a:ln>
              <a:noFill/>
            </a:ln>
            <a:solidFill>
              <a:schemeClr val="tx1"/>
            </a:solidFill>
            <a:effectLst/>
            <a:latin typeface="Segoe UI" panose="020B0502040204020203" pitchFamily="34" charset="0"/>
            <a:ea typeface="Segoe UI" pitchFamily="34" charset="0"/>
            <a:cs typeface="Segoe UI" panose="020B0502040204020203" pitchFamily="34" charset="0"/>
          </a:endParaRPr>
        </a:p>
      </xdr:txBody>
    </xdr:sp>
    <xdr:clientData fPrintsWithSheet="0"/>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6E747A"/>
      </a:dk2>
      <a:lt2>
        <a:srgbClr val="E7E6E6"/>
      </a:lt2>
      <a:accent1>
        <a:srgbClr val="5B9BD5"/>
      </a:accent1>
      <a:accent2>
        <a:srgbClr val="ED7D31"/>
      </a:accent2>
      <a:accent3>
        <a:srgbClr val="A5A5A5"/>
      </a:accent3>
      <a:accent4>
        <a:srgbClr val="FFC000"/>
      </a:accent4>
      <a:accent5>
        <a:srgbClr val="4472C4"/>
      </a:accent5>
      <a:accent6>
        <a:srgbClr val="70AD47"/>
      </a:accent6>
      <a:hlink>
        <a:srgbClr val="085296"/>
      </a:hlink>
      <a:folHlink>
        <a:srgbClr val="993366"/>
      </a:folHlink>
    </a:clrScheme>
    <a:fontScheme name="Take a tour">
      <a:majorFont>
        <a:latin typeface="Segoe UI"/>
        <a:ea typeface=""/>
        <a:cs typeface=""/>
      </a:majorFont>
      <a:minorFont>
        <a:latin typeface="Calibri"/>
        <a:ea typeface=""/>
        <a:cs typeface=""/>
      </a:minorFont>
    </a:fontScheme>
    <a:fmtScheme name="Office">
      <a:fillStyleLst>
        <a:solidFill>
          <a:schemeClr val="phClr"/>
        </a:solidFill>
        <a:gradFill rotWithShape="1">
          <a:gsLst>
            <a:gs pos="0">
              <a:schemeClr val="phClr">
                <a:lumMod val="157000"/>
                <a:satMod val="101000"/>
              </a:schemeClr>
            </a:gs>
            <a:gs pos="50000">
              <a:schemeClr val="phClr">
                <a:lumMod val="137000"/>
                <a:satMod val="103000"/>
              </a:schemeClr>
            </a:gs>
            <a:gs pos="100000">
              <a:schemeClr val="phClr">
                <a:lumMod val="115000"/>
                <a:satMod val="109000"/>
              </a:schemeClr>
            </a:gs>
          </a:gsLst>
          <a:lin ang="5400000" scaled="0"/>
        </a:gradFill>
        <a:gradFill rotWithShape="1">
          <a:gsLst>
            <a:gs pos="0">
              <a:schemeClr val="phClr">
                <a:satMod val="103000"/>
                <a:lumMod val="118000"/>
              </a:schemeClr>
            </a:gs>
            <a:gs pos="50000">
              <a:schemeClr val="phClr">
                <a:satMod val="89000"/>
                <a:lumMod val="91000"/>
              </a:schemeClr>
            </a:gs>
            <a:gs pos="100000">
              <a:schemeClr val="phClr">
                <a:lumMod val="69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100000"/>
                <a:satMod val="100000"/>
                <a:shade val="0"/>
              </a:schemeClr>
            </a:gs>
            <a:gs pos="0">
              <a:scrgbClr r="0" g="0" b="0"/>
            </a:gs>
            <a:gs pos="100000">
              <a:schemeClr val="phClr">
                <a:shade val="100000"/>
                <a:satMod val="100000"/>
              </a:schemeClr>
            </a:gs>
          </a:gsLst>
          <a:lin ang="54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E10"/>
  <sheetViews>
    <sheetView showGridLines="0" tabSelected="1" zoomScaleNormal="100" workbookViewId="0">
      <selection activeCell="A16" sqref="A16"/>
    </sheetView>
  </sheetViews>
  <sheetFormatPr defaultColWidth="11.1796875" defaultRowHeight="20.25" customHeight="1" x14ac:dyDescent="0.35"/>
  <cols>
    <col min="1" max="1" width="47.81640625" customWidth="1"/>
    <col min="2" max="2" width="49.1796875" customWidth="1"/>
    <col min="5" max="5" width="90.54296875" customWidth="1"/>
  </cols>
  <sheetData>
    <row r="1" spans="1:5" ht="61.5" x14ac:dyDescent="1.35">
      <c r="A1" s="51" t="s">
        <v>0</v>
      </c>
      <c r="B1" s="52"/>
    </row>
    <row r="2" spans="1:5" ht="82" customHeight="1" x14ac:dyDescent="0.35">
      <c r="A2" s="53" t="s">
        <v>1</v>
      </c>
      <c r="B2" s="52"/>
    </row>
    <row r="3" spans="1:5" ht="167.15" customHeight="1" x14ac:dyDescent="0.35">
      <c r="A3" s="54"/>
      <c r="B3" s="52"/>
    </row>
    <row r="4" spans="1:5" ht="24.65" customHeight="1" x14ac:dyDescent="0.35">
      <c r="A4" s="1"/>
    </row>
    <row r="5" spans="1:5" ht="24.65" customHeight="1" x14ac:dyDescent="0.5">
      <c r="A5" s="55" t="s">
        <v>2</v>
      </c>
      <c r="B5" s="52"/>
    </row>
    <row r="6" spans="1:5" s="17" customFormat="1" ht="11.5" customHeight="1" x14ac:dyDescent="0.3">
      <c r="A6" s="56"/>
      <c r="B6" s="57"/>
    </row>
    <row r="7" spans="1:5" s="4" customFormat="1" ht="60" customHeight="1" x14ac:dyDescent="0.35">
      <c r="A7" s="47" t="s">
        <v>3</v>
      </c>
      <c r="B7" s="48"/>
      <c r="D7" s="45"/>
      <c r="E7" s="46"/>
    </row>
    <row r="8" spans="1:5" s="4" customFormat="1" ht="31.5" customHeight="1" x14ac:dyDescent="0.35">
      <c r="A8" s="47" t="s">
        <v>4</v>
      </c>
      <c r="B8" s="48"/>
      <c r="D8" s="7"/>
    </row>
    <row r="9" spans="1:5" s="4" customFormat="1" ht="12" customHeight="1" x14ac:dyDescent="0.35">
      <c r="A9" s="7"/>
    </row>
    <row r="10" spans="1:5" ht="20.149999999999999" customHeight="1" x14ac:dyDescent="0.35">
      <c r="A10" s="49" t="s">
        <v>7</v>
      </c>
      <c r="B10" s="50"/>
    </row>
  </sheetData>
  <sheetProtection algorithmName="SHA-512" hashValue="WZ6hyY/iQ/jiyVTwI2ipDpOmg3HbRaVOhBSbBZfMF3t8cg7H9gp3Q+5MTlSZIp4LQCtcAZxaDhOwGA+ntTenpw==" saltValue="HFHVM2iZdG3+eNJsW4X6YA==" spinCount="100000" sheet="1" objects="1" scenarios="1" selectLockedCells="1"/>
  <mergeCells count="9">
    <mergeCell ref="D7:E7"/>
    <mergeCell ref="A8:B8"/>
    <mergeCell ref="A10:B10"/>
    <mergeCell ref="A1:B1"/>
    <mergeCell ref="A2:B2"/>
    <mergeCell ref="A3:B3"/>
    <mergeCell ref="A5:B5"/>
    <mergeCell ref="A7:B7"/>
    <mergeCell ref="A6:B6"/>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35FC4-57A1-4E99-B3BF-875FCFCBFA06}">
  <sheetPr codeName="Sheet2"/>
  <dimension ref="A1:G49"/>
  <sheetViews>
    <sheetView showGridLines="0" workbookViewId="0">
      <selection activeCell="C32" sqref="C32"/>
    </sheetView>
  </sheetViews>
  <sheetFormatPr defaultRowHeight="14.5" x14ac:dyDescent="0.35"/>
  <cols>
    <col min="1" max="1" width="39.54296875" customWidth="1"/>
    <col min="2" max="2" width="53.7265625" customWidth="1"/>
    <col min="3" max="3" width="24.81640625" customWidth="1"/>
    <col min="6" max="6" width="16.90625" customWidth="1"/>
  </cols>
  <sheetData>
    <row r="1" spans="1:3" ht="21" x14ac:dyDescent="0.5">
      <c r="A1" s="13"/>
      <c r="B1" s="13"/>
    </row>
    <row r="2" spans="1:3" ht="21" x14ac:dyDescent="0.35">
      <c r="A2" s="70" t="s">
        <v>8</v>
      </c>
      <c r="B2" s="71"/>
      <c r="C2" s="14"/>
    </row>
    <row r="3" spans="1:3" s="5" customFormat="1" ht="46.5" customHeight="1" x14ac:dyDescent="0.35">
      <c r="A3" s="15"/>
      <c r="B3" s="15"/>
      <c r="C3" s="16" t="s">
        <v>9</v>
      </c>
    </row>
    <row r="4" spans="1:3" s="5" customFormat="1" x14ac:dyDescent="0.35">
      <c r="A4" s="15"/>
      <c r="B4" s="15"/>
      <c r="C4" s="6"/>
    </row>
    <row r="5" spans="1:3" s="5" customFormat="1" ht="23.5" customHeight="1" x14ac:dyDescent="0.35">
      <c r="A5" s="66" t="s">
        <v>10</v>
      </c>
      <c r="B5" s="67"/>
      <c r="C5" s="29" t="str" cm="1">
        <f t="array" ref="C5">_xlfn.IFS(C2&lt;5000,"Contact Tribal",C2&lt;=25000,SUM(280000,((C2-5000)*22)),C2&gt;=25001,"Contact Tribal")</f>
        <v>Contact Tribal</v>
      </c>
    </row>
    <row r="6" spans="1:3" s="5" customFormat="1" x14ac:dyDescent="0.35"/>
    <row r="7" spans="1:3" s="5" customFormat="1" x14ac:dyDescent="0.35"/>
    <row r="8" spans="1:3" s="5" customFormat="1" ht="30.65" customHeight="1" x14ac:dyDescent="0.35">
      <c r="A8" s="72" t="s">
        <v>31</v>
      </c>
      <c r="B8" s="72"/>
      <c r="C8" s="73"/>
    </row>
    <row r="9" spans="1:3" s="5" customFormat="1" x14ac:dyDescent="0.35">
      <c r="A9" s="21"/>
      <c r="B9" s="21"/>
      <c r="C9" s="22"/>
    </row>
    <row r="10" spans="1:3" x14ac:dyDescent="0.35">
      <c r="A10" s="77" t="s">
        <v>50</v>
      </c>
      <c r="B10" s="52"/>
      <c r="C10" s="52"/>
    </row>
    <row r="11" spans="1:3" x14ac:dyDescent="0.35">
      <c r="A11" s="77"/>
      <c r="B11" s="52"/>
      <c r="C11" s="52"/>
    </row>
    <row r="12" spans="1:3" s="5" customFormat="1" ht="14.5" customHeight="1" x14ac:dyDescent="0.35">
      <c r="A12" s="68" t="s">
        <v>11</v>
      </c>
      <c r="B12" s="78" t="s">
        <v>12</v>
      </c>
      <c r="C12" s="79"/>
    </row>
    <row r="13" spans="1:3" s="5" customFormat="1" x14ac:dyDescent="0.35">
      <c r="A13" s="69"/>
      <c r="B13" s="60" t="s">
        <v>13</v>
      </c>
      <c r="C13" s="61"/>
    </row>
    <row r="14" spans="1:3" s="5" customFormat="1" x14ac:dyDescent="0.35">
      <c r="A14" s="74"/>
      <c r="B14" s="62" t="s">
        <v>14</v>
      </c>
      <c r="C14" s="63"/>
    </row>
    <row r="15" spans="1:3" s="5" customFormat="1" x14ac:dyDescent="0.35">
      <c r="A15" s="68" t="s">
        <v>15</v>
      </c>
      <c r="B15" s="78" t="s">
        <v>16</v>
      </c>
      <c r="C15" s="79"/>
    </row>
    <row r="16" spans="1:3" s="5" customFormat="1" x14ac:dyDescent="0.35">
      <c r="A16" s="69"/>
      <c r="B16" s="60" t="s">
        <v>17</v>
      </c>
      <c r="C16" s="61"/>
    </row>
    <row r="17" spans="1:3" s="5" customFormat="1" x14ac:dyDescent="0.35">
      <c r="A17" s="69"/>
      <c r="B17" s="62" t="s">
        <v>18</v>
      </c>
      <c r="C17" s="63"/>
    </row>
    <row r="18" spans="1:3" s="5" customFormat="1" x14ac:dyDescent="0.35">
      <c r="A18" s="75" t="s">
        <v>19</v>
      </c>
      <c r="B18" s="78" t="s">
        <v>20</v>
      </c>
      <c r="C18" s="79"/>
    </row>
    <row r="19" spans="1:3" s="5" customFormat="1" x14ac:dyDescent="0.35">
      <c r="A19" s="76"/>
      <c r="B19" s="60" t="s">
        <v>21</v>
      </c>
      <c r="C19" s="61"/>
    </row>
    <row r="20" spans="1:3" s="5" customFormat="1" x14ac:dyDescent="0.35">
      <c r="A20" s="76"/>
      <c r="B20" s="60" t="s">
        <v>22</v>
      </c>
      <c r="C20" s="61"/>
    </row>
    <row r="21" spans="1:3" s="5" customFormat="1" x14ac:dyDescent="0.35">
      <c r="A21" s="76"/>
      <c r="B21" s="60" t="s">
        <v>23</v>
      </c>
      <c r="C21" s="61"/>
    </row>
    <row r="22" spans="1:3" s="5" customFormat="1" x14ac:dyDescent="0.35">
      <c r="A22" s="76"/>
      <c r="B22" s="62" t="s">
        <v>24</v>
      </c>
      <c r="C22" s="63"/>
    </row>
    <row r="23" spans="1:3" s="5" customFormat="1" x14ac:dyDescent="0.35">
      <c r="A23" s="18" t="s">
        <v>25</v>
      </c>
      <c r="B23" s="64" t="s">
        <v>26</v>
      </c>
      <c r="C23" s="65"/>
    </row>
    <row r="24" spans="1:3" s="5" customFormat="1" x14ac:dyDescent="0.35">
      <c r="A24" s="26"/>
      <c r="B24" s="27"/>
      <c r="C24" s="28"/>
    </row>
    <row r="25" spans="1:3" s="5" customFormat="1" x14ac:dyDescent="0.35">
      <c r="A25" s="26"/>
      <c r="B25" s="27"/>
      <c r="C25" s="28"/>
    </row>
    <row r="26" spans="1:3" x14ac:dyDescent="0.35">
      <c r="A26" s="77" t="s">
        <v>51</v>
      </c>
      <c r="B26" s="52"/>
      <c r="C26" s="52"/>
    </row>
    <row r="27" spans="1:3" x14ac:dyDescent="0.35">
      <c r="A27" s="77"/>
      <c r="B27" s="52"/>
      <c r="C27" s="52"/>
    </row>
    <row r="28" spans="1:3" x14ac:dyDescent="0.35">
      <c r="A28" s="23" t="s">
        <v>27</v>
      </c>
      <c r="B28" s="58" t="s">
        <v>28</v>
      </c>
      <c r="C28" s="59"/>
    </row>
    <row r="29" spans="1:3" x14ac:dyDescent="0.35">
      <c r="A29" s="23" t="s">
        <v>29</v>
      </c>
      <c r="B29" s="58" t="s">
        <v>30</v>
      </c>
      <c r="C29" s="59"/>
    </row>
    <row r="32" spans="1:3" x14ac:dyDescent="0.35">
      <c r="A32" s="32" t="s">
        <v>52</v>
      </c>
      <c r="B32" s="32" t="s">
        <v>54</v>
      </c>
      <c r="C32" s="35">
        <v>0.98399999999999999</v>
      </c>
    </row>
    <row r="33" spans="1:6" x14ac:dyDescent="0.35">
      <c r="A33" s="32"/>
      <c r="B33" s="32" t="s">
        <v>56</v>
      </c>
      <c r="C33" s="36">
        <v>100</v>
      </c>
    </row>
    <row r="34" spans="1:6" ht="14.5" customHeight="1" x14ac:dyDescent="0.35">
      <c r="A34" s="32"/>
      <c r="B34" s="32" t="s">
        <v>55</v>
      </c>
      <c r="C34" s="37">
        <f>((Values!B2*8)*C33)*(365*(100%-C32))</f>
        <v>95776.000000000087</v>
      </c>
      <c r="F34" s="30"/>
    </row>
    <row r="35" spans="1:6" ht="21" x14ac:dyDescent="0.35">
      <c r="A35" s="19"/>
      <c r="B35" s="20"/>
      <c r="C35" s="34"/>
    </row>
    <row r="36" spans="1:6" ht="21" x14ac:dyDescent="0.35">
      <c r="A36" s="19"/>
      <c r="B36" s="20"/>
      <c r="C36" s="34"/>
    </row>
    <row r="37" spans="1:6" x14ac:dyDescent="0.35">
      <c r="A37" s="32" t="s">
        <v>53</v>
      </c>
      <c r="B37" s="32" t="s">
        <v>58</v>
      </c>
      <c r="C37" s="36">
        <v>30</v>
      </c>
    </row>
    <row r="38" spans="1:6" x14ac:dyDescent="0.35">
      <c r="A38" s="33"/>
      <c r="B38" s="32" t="s">
        <v>56</v>
      </c>
      <c r="C38" s="36">
        <v>100</v>
      </c>
    </row>
    <row r="39" spans="1:6" x14ac:dyDescent="0.35">
      <c r="A39" s="33"/>
      <c r="B39" s="32" t="s">
        <v>57</v>
      </c>
      <c r="C39" s="35">
        <v>0.05</v>
      </c>
    </row>
    <row r="40" spans="1:6" x14ac:dyDescent="0.35">
      <c r="A40" s="33"/>
      <c r="B40" s="32" t="s">
        <v>59</v>
      </c>
      <c r="C40" s="37">
        <f>((((Values!B2*8)*C38)*C37))</f>
        <v>492000</v>
      </c>
    </row>
    <row r="41" spans="1:6" x14ac:dyDescent="0.35">
      <c r="A41" s="34"/>
      <c r="B41" s="32" t="s">
        <v>73</v>
      </c>
      <c r="C41" s="35">
        <v>5.0000000000000001E-3</v>
      </c>
      <c r="E41" s="2"/>
    </row>
    <row r="42" spans="1:6" x14ac:dyDescent="0.35">
      <c r="B42" s="32" t="s">
        <v>74</v>
      </c>
      <c r="C42" s="37">
        <f>Values!B19</f>
        <v>15850</v>
      </c>
      <c r="F42" s="2"/>
    </row>
    <row r="43" spans="1:6" x14ac:dyDescent="0.35">
      <c r="B43" s="32" t="s">
        <v>79</v>
      </c>
      <c r="C43" s="37">
        <f>((C42*(C2*C41)))</f>
        <v>0</v>
      </c>
      <c r="F43" s="43"/>
    </row>
    <row r="44" spans="1:6" ht="14.5" customHeight="1" x14ac:dyDescent="0.35">
      <c r="A44" s="33"/>
      <c r="B44" s="32" t="s">
        <v>60</v>
      </c>
      <c r="C44" s="37">
        <f>(C40+C43)*C39</f>
        <v>24600</v>
      </c>
      <c r="F44" s="42"/>
    </row>
    <row r="45" spans="1:6" x14ac:dyDescent="0.35">
      <c r="C45" s="40"/>
    </row>
    <row r="46" spans="1:6" s="5" customFormat="1" ht="23.5" customHeight="1" x14ac:dyDescent="0.35">
      <c r="A46" s="66" t="s">
        <v>72</v>
      </c>
      <c r="B46" s="67"/>
      <c r="C46" s="29" t="str" cm="1">
        <f t="array" ref="C46">_xlfn.IFS(C2&lt;5000,"Contact Tribal",C2&lt;=25000,SUM(280000,((C2-5000)*22))+C34+C44,C2&gt;=25001,"Contact Tribal")</f>
        <v>Contact Tribal</v>
      </c>
      <c r="F46" s="44"/>
    </row>
    <row r="49" spans="7:7" x14ac:dyDescent="0.35">
      <c r="G49" s="43"/>
    </row>
  </sheetData>
  <sheetProtection algorithmName="SHA-512" hashValue="CNjbPT+yhMd6nrPhJjcWHekX/osHaBPkDM8hPBxSETKGvRXJ7B4TJg3woAMdw8QMi+CkptTURaLf0vBL6PORiQ==" saltValue="E4HY+myqhfvEOJKg3yUnOQ==" spinCount="100000" sheet="1" selectLockedCells="1"/>
  <mergeCells count="23">
    <mergeCell ref="A46:B46"/>
    <mergeCell ref="A15:A17"/>
    <mergeCell ref="A2:B2"/>
    <mergeCell ref="A8:C8"/>
    <mergeCell ref="A12:A14"/>
    <mergeCell ref="A18:A22"/>
    <mergeCell ref="A5:B5"/>
    <mergeCell ref="A10:C11"/>
    <mergeCell ref="B12:C12"/>
    <mergeCell ref="B13:C13"/>
    <mergeCell ref="B14:C14"/>
    <mergeCell ref="B15:C15"/>
    <mergeCell ref="B16:C16"/>
    <mergeCell ref="B17:C17"/>
    <mergeCell ref="B18:C18"/>
    <mergeCell ref="A26:C27"/>
    <mergeCell ref="B28:C28"/>
    <mergeCell ref="B29:C29"/>
    <mergeCell ref="B19:C19"/>
    <mergeCell ref="B20:C20"/>
    <mergeCell ref="B21:C21"/>
    <mergeCell ref="B22:C22"/>
    <mergeCell ref="B23:C23"/>
  </mergeCells>
  <dataValidations count="1">
    <dataValidation type="whole" allowBlank="1" showInputMessage="1" showErrorMessage="1" sqref="C2" xr:uid="{809DA847-FB0E-4957-9C29-4CE3853B67C8}">
      <formula1>0</formula1>
      <formula2>50000</formula2>
    </dataValidation>
  </dataValidations>
  <pageMargins left="0.7" right="0.7" top="0.75" bottom="0.75" header="0.3" footer="0.3"/>
  <pageSetup paperSize="9" orientation="portrait" r:id="rId1"/>
  <ignoredErrors>
    <ignoredError sqref="C5"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807EF-26DC-4399-95D0-AC4DC5FE5125}">
  <dimension ref="A2:F22"/>
  <sheetViews>
    <sheetView workbookViewId="0">
      <selection activeCell="B24" sqref="B24"/>
    </sheetView>
  </sheetViews>
  <sheetFormatPr defaultRowHeight="14.5" x14ac:dyDescent="0.35"/>
  <cols>
    <col min="1" max="1" width="50.08984375" bestFit="1" customWidth="1"/>
    <col min="2" max="3" width="18.36328125" bestFit="1" customWidth="1"/>
    <col min="4" max="4" width="6.90625" customWidth="1"/>
    <col min="5" max="5" width="12.54296875" customWidth="1"/>
    <col min="6" max="6" width="64.6328125" bestFit="1" customWidth="1"/>
  </cols>
  <sheetData>
    <row r="2" spans="1:6" ht="21" x14ac:dyDescent="0.35">
      <c r="A2" s="24" t="s">
        <v>61</v>
      </c>
      <c r="B2" s="25">
        <v>20.5</v>
      </c>
      <c r="C2" s="29" t="s">
        <v>70</v>
      </c>
      <c r="D2" s="39"/>
      <c r="E2" s="41">
        <f>((Assumptions!C3*1.33)/365)/8</f>
        <v>20.496575342465754</v>
      </c>
      <c r="F2" s="29" t="s">
        <v>71</v>
      </c>
    </row>
    <row r="3" spans="1:6" x14ac:dyDescent="0.35">
      <c r="E3" s="40"/>
      <c r="F3" s="40"/>
    </row>
    <row r="4" spans="1:6" x14ac:dyDescent="0.35">
      <c r="E4" s="40"/>
      <c r="F4" s="40"/>
    </row>
    <row r="5" spans="1:6" ht="21" x14ac:dyDescent="0.35">
      <c r="A5" s="24" t="s">
        <v>62</v>
      </c>
      <c r="B5" s="38" t="s">
        <v>63</v>
      </c>
      <c r="C5" s="38" t="s">
        <v>64</v>
      </c>
      <c r="D5" s="38"/>
      <c r="E5" s="40"/>
      <c r="F5" s="40"/>
    </row>
    <row r="6" spans="1:6" x14ac:dyDescent="0.35">
      <c r="E6" s="40"/>
      <c r="F6" s="40"/>
    </row>
    <row r="7" spans="1:6" x14ac:dyDescent="0.35">
      <c r="A7" t="s">
        <v>65</v>
      </c>
      <c r="B7" s="10">
        <v>0.98399999999999999</v>
      </c>
      <c r="C7" s="31">
        <v>0.999</v>
      </c>
      <c r="D7" s="31"/>
      <c r="E7" s="40"/>
      <c r="F7" s="40" t="s">
        <v>68</v>
      </c>
    </row>
    <row r="8" spans="1:6" x14ac:dyDescent="0.35">
      <c r="A8" t="s">
        <v>58</v>
      </c>
      <c r="B8">
        <v>30</v>
      </c>
      <c r="C8">
        <v>2</v>
      </c>
      <c r="E8" s="40"/>
      <c r="F8" s="40" t="s">
        <v>66</v>
      </c>
    </row>
    <row r="9" spans="1:6" x14ac:dyDescent="0.35">
      <c r="A9" t="s">
        <v>56</v>
      </c>
      <c r="B9">
        <v>100</v>
      </c>
      <c r="C9">
        <v>100</v>
      </c>
      <c r="E9" s="40"/>
      <c r="F9" s="40"/>
    </row>
    <row r="10" spans="1:6" x14ac:dyDescent="0.35">
      <c r="A10" t="s">
        <v>57</v>
      </c>
      <c r="B10" s="31">
        <v>0.05</v>
      </c>
      <c r="C10" s="31">
        <v>2E-3</v>
      </c>
      <c r="D10" s="31"/>
      <c r="E10" s="40"/>
      <c r="F10" s="40" t="s">
        <v>67</v>
      </c>
    </row>
    <row r="13" spans="1:6" x14ac:dyDescent="0.35">
      <c r="A13" s="8" t="s">
        <v>76</v>
      </c>
    </row>
    <row r="14" spans="1:6" x14ac:dyDescent="0.35">
      <c r="A14" s="8"/>
      <c r="B14" s="10"/>
    </row>
    <row r="15" spans="1:6" x14ac:dyDescent="0.35">
      <c r="A15" s="80" t="s">
        <v>75</v>
      </c>
      <c r="B15" s="80"/>
      <c r="C15" s="80"/>
      <c r="D15" s="80"/>
      <c r="E15" s="80"/>
      <c r="F15" s="80"/>
    </row>
    <row r="16" spans="1:6" x14ac:dyDescent="0.35">
      <c r="A16" s="80"/>
      <c r="B16" s="80"/>
      <c r="C16" s="80"/>
      <c r="D16" s="80"/>
      <c r="E16" s="80"/>
      <c r="F16" s="80"/>
    </row>
    <row r="17" spans="1:6" x14ac:dyDescent="0.35">
      <c r="A17" s="80"/>
      <c r="B17" s="80"/>
      <c r="C17" s="80"/>
      <c r="D17" s="80"/>
      <c r="E17" s="80"/>
      <c r="F17" s="80"/>
    </row>
    <row r="19" spans="1:6" ht="21" x14ac:dyDescent="0.35">
      <c r="A19" s="8" t="s">
        <v>74</v>
      </c>
      <c r="B19" s="29">
        <v>15850</v>
      </c>
      <c r="C19" s="29" t="s">
        <v>77</v>
      </c>
      <c r="F19" t="s">
        <v>78</v>
      </c>
    </row>
    <row r="21" spans="1:6" x14ac:dyDescent="0.35">
      <c r="A21" t="s">
        <v>80</v>
      </c>
    </row>
    <row r="22" spans="1:6" x14ac:dyDescent="0.35">
      <c r="A22" t="s">
        <v>81</v>
      </c>
    </row>
  </sheetData>
  <sheetProtection algorithmName="SHA-512" hashValue="/pooqFAxPIZTaEfRkr7+ggrl+G2ePM/dIIrQfeTjarVuBLrprCzED54Hhe7bDbgZe3GYvuIc8rH4lb+4+tsR9A==" saltValue="V/OJiYZgnWJexQNFZOoBgA==" spinCount="100000" sheet="1" objects="1" scenarios="1"/>
  <mergeCells count="1">
    <mergeCell ref="A15:F1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F9EA4-C97E-477C-BC1A-E564E155703E}">
  <sheetPr codeName="Sheet3"/>
  <dimension ref="B1:D30"/>
  <sheetViews>
    <sheetView workbookViewId="0">
      <selection activeCell="D7" sqref="D7"/>
    </sheetView>
  </sheetViews>
  <sheetFormatPr defaultRowHeight="14.5" x14ac:dyDescent="0.35"/>
  <cols>
    <col min="2" max="2" width="78.81640625" bestFit="1" customWidth="1"/>
    <col min="3" max="3" width="12.7265625" customWidth="1"/>
    <col min="5" max="5" width="10.1796875" customWidth="1"/>
    <col min="8" max="8" width="12.26953125" bestFit="1" customWidth="1"/>
  </cols>
  <sheetData>
    <row r="1" spans="2:4" x14ac:dyDescent="0.35">
      <c r="B1" s="8" t="s">
        <v>32</v>
      </c>
    </row>
    <row r="3" spans="2:4" x14ac:dyDescent="0.35">
      <c r="B3" t="s">
        <v>33</v>
      </c>
      <c r="C3" s="2">
        <v>45000</v>
      </c>
    </row>
    <row r="4" spans="2:4" x14ac:dyDescent="0.35">
      <c r="B4" t="s">
        <v>34</v>
      </c>
      <c r="C4" s="2">
        <v>75000</v>
      </c>
    </row>
    <row r="5" spans="2:4" x14ac:dyDescent="0.35">
      <c r="B5" t="s">
        <v>35</v>
      </c>
      <c r="C5" s="2">
        <v>85000</v>
      </c>
    </row>
    <row r="6" spans="2:4" x14ac:dyDescent="0.35">
      <c r="B6" t="s">
        <v>36</v>
      </c>
      <c r="C6" s="3">
        <v>0.33</v>
      </c>
      <c r="D6" t="s">
        <v>69</v>
      </c>
    </row>
    <row r="8" spans="2:4" x14ac:dyDescent="0.35">
      <c r="B8" s="8" t="s">
        <v>37</v>
      </c>
    </row>
    <row r="9" spans="2:4" x14ac:dyDescent="0.35">
      <c r="B9" t="s">
        <v>38</v>
      </c>
      <c r="C9">
        <v>30</v>
      </c>
    </row>
    <row r="10" spans="2:4" x14ac:dyDescent="0.35">
      <c r="B10" t="s">
        <v>39</v>
      </c>
      <c r="C10">
        <v>20</v>
      </c>
    </row>
    <row r="11" spans="2:4" x14ac:dyDescent="0.35">
      <c r="B11" t="s">
        <v>40</v>
      </c>
      <c r="C11" s="9">
        <v>200000</v>
      </c>
    </row>
    <row r="12" spans="2:4" x14ac:dyDescent="0.35">
      <c r="B12" t="s">
        <v>41</v>
      </c>
      <c r="C12">
        <v>5</v>
      </c>
    </row>
    <row r="13" spans="2:4" x14ac:dyDescent="0.35">
      <c r="B13" t="s">
        <v>42</v>
      </c>
      <c r="C13" s="10">
        <v>0.1</v>
      </c>
    </row>
    <row r="14" spans="2:4" x14ac:dyDescent="0.35">
      <c r="C14" s="10"/>
    </row>
    <row r="15" spans="2:4" x14ac:dyDescent="0.35">
      <c r="B15" s="8" t="s">
        <v>5</v>
      </c>
      <c r="C15" s="10"/>
    </row>
    <row r="16" spans="2:4" x14ac:dyDescent="0.35">
      <c r="B16" t="s">
        <v>16</v>
      </c>
      <c r="C16" s="9">
        <v>40000</v>
      </c>
    </row>
    <row r="17" spans="2:3" x14ac:dyDescent="0.35">
      <c r="B17" t="s">
        <v>17</v>
      </c>
      <c r="C17" s="9">
        <v>50000</v>
      </c>
    </row>
    <row r="18" spans="2:3" x14ac:dyDescent="0.35">
      <c r="B18" t="s">
        <v>18</v>
      </c>
      <c r="C18" s="9">
        <v>25000</v>
      </c>
    </row>
    <row r="19" spans="2:3" x14ac:dyDescent="0.35">
      <c r="C19" s="9"/>
    </row>
    <row r="20" spans="2:3" x14ac:dyDescent="0.35">
      <c r="B20" s="8" t="s">
        <v>6</v>
      </c>
    </row>
    <row r="21" spans="2:3" x14ac:dyDescent="0.35">
      <c r="B21" t="s">
        <v>43</v>
      </c>
      <c r="C21" s="11">
        <v>2.5</v>
      </c>
    </row>
    <row r="22" spans="2:3" x14ac:dyDescent="0.35">
      <c r="B22" t="s">
        <v>44</v>
      </c>
      <c r="C22" s="11">
        <v>0.3</v>
      </c>
    </row>
    <row r="23" spans="2:3" x14ac:dyDescent="0.35">
      <c r="B23" t="s">
        <v>45</v>
      </c>
      <c r="C23" s="11">
        <v>0.4</v>
      </c>
    </row>
    <row r="24" spans="2:3" x14ac:dyDescent="0.35">
      <c r="B24" t="s">
        <v>46</v>
      </c>
      <c r="C24" s="9">
        <f>SUM(C21:C23)*12000</f>
        <v>38400</v>
      </c>
    </row>
    <row r="25" spans="2:3" x14ac:dyDescent="0.35">
      <c r="B25" t="s">
        <v>47</v>
      </c>
    </row>
    <row r="27" spans="2:3" x14ac:dyDescent="0.35">
      <c r="B27" s="8" t="s">
        <v>48</v>
      </c>
    </row>
    <row r="28" spans="2:3" x14ac:dyDescent="0.35">
      <c r="B28" t="s">
        <v>26</v>
      </c>
      <c r="C28" s="9">
        <v>100000</v>
      </c>
    </row>
    <row r="30" spans="2:3" x14ac:dyDescent="0.35">
      <c r="B30" s="12" t="s">
        <v>49</v>
      </c>
    </row>
  </sheetData>
  <sheetProtection algorithmName="SHA-512" hashValue="UOexYQzJ1NjQ9i7sZI1g74aaC7NKmFwA6Rx/E+aI1UM/YzhFXBT5oFbNkgddPnRt37NDXyeyh78lUDHXzI5hFQ==" saltValue="DBCAxt/m6Uohukh2GNhvpg==" spinCount="100000" sheet="1" selectLockedCell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1" ma:contentTypeDescription="Create a new document." ma:contentTypeScope="" ma:versionID="64dfb1555687e0874b4304b796b5b0c7">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6e4c555b5e194d05b7203de9c4567b3"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4:TaxCatchAll" minOccurs="0"/>
                <xsd:element ref="ns2:ImageTagsTaxHTField"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MediaServiceKeyPoints xmlns="71af3243-3dd4-4a8d-8c0d-dd76da1f02a5" xsi:nil="true"/>
  </documentManagement>
</p:properties>
</file>

<file path=customXml/itemProps1.xml><?xml version="1.0" encoding="utf-8"?>
<ds:datastoreItem xmlns:ds="http://schemas.openxmlformats.org/officeDocument/2006/customXml" ds:itemID="{4315E79D-C406-42D4-908D-28C047A7AC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8AB08A-59C1-444E-AE1E-1DBAE428CFBC}">
  <ds:schemaRefs>
    <ds:schemaRef ds:uri="http://schemas.microsoft.com/sharepoint/v3/contenttype/forms"/>
  </ds:schemaRefs>
</ds:datastoreItem>
</file>

<file path=customXml/itemProps3.xml><?xml version="1.0" encoding="utf-8"?>
<ds:datastoreItem xmlns:ds="http://schemas.openxmlformats.org/officeDocument/2006/customXml" ds:itemID="{242BD9D9-5391-4370-B039-343825009DDA}">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Props/app.xml><?xml version="1.0" encoding="utf-8"?>
<Properties xmlns="http://schemas.openxmlformats.org/officeDocument/2006/extended-properties" xmlns:vt="http://schemas.openxmlformats.org/officeDocument/2006/docPropsVTypes">
  <Template>TM10000137</Template>
  <Application>Microsoft Excel</Application>
  <DocSecurity>0</DocSecurity>
  <ScaleCrop>false</ScaleCrop>
  <HeadingPairs>
    <vt:vector size="2" baseType="variant">
      <vt:variant>
        <vt:lpstr>Worksheets</vt:lpstr>
      </vt:variant>
      <vt:variant>
        <vt:i4>4</vt:i4>
      </vt:variant>
    </vt:vector>
  </HeadingPairs>
  <TitlesOfParts>
    <vt:vector size="4" baseType="lpstr">
      <vt:lpstr>Start</vt:lpstr>
      <vt:lpstr>Estimated Annual Cost</vt:lpstr>
      <vt:lpstr>Values</vt:lpstr>
      <vt:lpstr>Assumptions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2020-01-28T19:47:00Z</dcterms:created>
  <dcterms:modified xsi:type="dcterms:W3CDTF">2022-02-10T13:29:31Z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